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FFY\Documents\"/>
    </mc:Choice>
  </mc:AlternateContent>
  <bookViews>
    <workbookView xWindow="0" yWindow="0" windowWidth="28800" windowHeight="1216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70" i="1"/>
  <c r="B70" i="1"/>
  <c r="B69" i="1"/>
  <c r="B68" i="1"/>
  <c r="B67" i="1"/>
  <c r="B66" i="1"/>
  <c r="B61" i="1"/>
  <c r="B60" i="1"/>
  <c r="B59" i="1"/>
  <c r="B58" i="1"/>
  <c r="B52" i="1"/>
  <c r="B51" i="1"/>
  <c r="B50" i="1"/>
  <c r="B43" i="1"/>
  <c r="B42" i="1"/>
  <c r="B34" i="1"/>
  <c r="D17" i="1"/>
  <c r="E17" i="1" s="1"/>
  <c r="F17" i="1" s="1"/>
  <c r="D16" i="1"/>
  <c r="E16" i="1" s="1"/>
  <c r="F16" i="1" s="1"/>
  <c r="D15" i="1"/>
  <c r="E15" i="1" s="1"/>
  <c r="F15" i="1" s="1"/>
  <c r="D14" i="1"/>
  <c r="E14" i="1" s="1"/>
  <c r="F14" i="1" s="1"/>
  <c r="C17" i="1"/>
  <c r="C16" i="1"/>
  <c r="C15" i="1"/>
  <c r="C14" i="1"/>
  <c r="E13" i="1"/>
  <c r="F13" i="1" s="1"/>
  <c r="D13" i="1"/>
  <c r="C13" i="1"/>
  <c r="D67" i="1" l="1"/>
  <c r="D43" i="1"/>
  <c r="D52" i="1"/>
  <c r="D51" i="1"/>
  <c r="D61" i="1"/>
  <c r="D60" i="1"/>
  <c r="D69" i="1"/>
  <c r="D68" i="1"/>
  <c r="C34" i="1"/>
  <c r="C43" i="1"/>
  <c r="C42" i="1"/>
  <c r="C52" i="1"/>
  <c r="E52" i="1"/>
  <c r="C51" i="1"/>
  <c r="C50" i="1"/>
  <c r="C61" i="1"/>
  <c r="E61" i="1"/>
  <c r="C60" i="1"/>
  <c r="E60" i="1"/>
  <c r="C59" i="1"/>
  <c r="C58" i="1"/>
  <c r="E70" i="1"/>
  <c r="E69" i="1"/>
  <c r="C70" i="1"/>
  <c r="C69" i="1"/>
  <c r="C68" i="1"/>
  <c r="E68" i="1"/>
  <c r="C67" i="1"/>
  <c r="C66" i="1"/>
  <c r="E62" i="1"/>
  <c r="F62" i="1" s="1"/>
  <c r="G62" i="1" s="1"/>
  <c r="E54" i="1"/>
  <c r="F54" i="1" s="1"/>
  <c r="G54" i="1" s="1"/>
  <c r="E53" i="1"/>
  <c r="F53" i="1" s="1"/>
  <c r="G53" i="1" s="1"/>
  <c r="E46" i="1"/>
  <c r="F46" i="1" s="1"/>
  <c r="G46" i="1" s="1"/>
  <c r="E45" i="1"/>
  <c r="F45" i="1" s="1"/>
  <c r="G45" i="1" s="1"/>
  <c r="E44" i="1"/>
  <c r="F44" i="1"/>
  <c r="G44" i="1" s="1"/>
  <c r="E38" i="1"/>
  <c r="F38" i="1" s="1"/>
  <c r="G38" i="1" s="1"/>
  <c r="E37" i="1"/>
  <c r="F37" i="1" s="1"/>
  <c r="G37" i="1" s="1"/>
  <c r="E36" i="1"/>
  <c r="F36" i="1" s="1"/>
  <c r="G36" i="1" s="1"/>
  <c r="E35" i="1"/>
  <c r="F35" i="1"/>
  <c r="G35" i="1" s="1"/>
  <c r="A7" i="1"/>
  <c r="E59" i="1" l="1"/>
  <c r="D59" i="1"/>
  <c r="E34" i="1"/>
  <c r="E42" i="1"/>
  <c r="D34" i="1"/>
  <c r="F34" i="1" s="1"/>
  <c r="G34" i="1" s="1"/>
  <c r="G32" i="1" s="1"/>
  <c r="B81" i="1" s="1"/>
  <c r="E43" i="1"/>
  <c r="F43" i="1" s="1"/>
  <c r="G43" i="1" s="1"/>
  <c r="E51" i="1"/>
  <c r="F52" i="1"/>
  <c r="G52" i="1" s="1"/>
  <c r="F60" i="1"/>
  <c r="G60" i="1" s="1"/>
  <c r="F59" i="1"/>
  <c r="G59" i="1" s="1"/>
  <c r="F61" i="1"/>
  <c r="G61" i="1" s="1"/>
  <c r="F69" i="1"/>
  <c r="G69" i="1" s="1"/>
  <c r="F70" i="1"/>
  <c r="G70" i="1" s="1"/>
  <c r="F68" i="1"/>
  <c r="G68" i="1" s="1"/>
  <c r="E67" i="1"/>
  <c r="F67" i="1" s="1"/>
  <c r="G67" i="1" s="1"/>
  <c r="D42" i="1" l="1"/>
  <c r="F42" i="1" s="1"/>
  <c r="G42" i="1" s="1"/>
  <c r="G40" i="1" s="1"/>
  <c r="B82" i="1" s="1"/>
  <c r="F51" i="1"/>
  <c r="G51" i="1" s="1"/>
  <c r="D50" i="1" l="1"/>
  <c r="E50" i="1"/>
  <c r="F50" i="1" s="1"/>
  <c r="G50" i="1" s="1"/>
  <c r="G48" i="1" s="1"/>
  <c r="B83" i="1" s="1"/>
  <c r="D58" i="1" l="1"/>
  <c r="E58" i="1"/>
  <c r="F58" i="1" l="1"/>
  <c r="G58" i="1" s="1"/>
  <c r="G56" i="1" s="1"/>
  <c r="B84" i="1" s="1"/>
  <c r="E66" i="1"/>
  <c r="D66" i="1"/>
  <c r="F66" i="1" l="1"/>
  <c r="G66" i="1" s="1"/>
  <c r="G64" i="1" s="1"/>
  <c r="B85" i="1" s="1"/>
  <c r="B86" i="1" s="1"/>
  <c r="B93" i="1" s="1"/>
</calcChain>
</file>

<file path=xl/sharedStrings.xml><?xml version="1.0" encoding="utf-8"?>
<sst xmlns="http://schemas.openxmlformats.org/spreadsheetml/2006/main" count="136" uniqueCount="80">
  <si>
    <t>기준</t>
    <phoneticPr fontId="1" type="noConversion"/>
  </si>
  <si>
    <t>명(단위)</t>
    <phoneticPr fontId="1" type="noConversion"/>
  </si>
  <si>
    <t>5년간</t>
    <phoneticPr fontId="1" type="noConversion"/>
  </si>
  <si>
    <t>임기년도</t>
    <phoneticPr fontId="1" type="noConversion"/>
  </si>
  <si>
    <t>연간채용</t>
    <phoneticPr fontId="1" type="noConversion"/>
  </si>
  <si>
    <t>정책계산 베이스</t>
    <phoneticPr fontId="1" type="noConversion"/>
  </si>
  <si>
    <t>기준호봉</t>
    <phoneticPr fontId="1" type="noConversion"/>
  </si>
  <si>
    <t>7급 7호봉</t>
    <phoneticPr fontId="1" type="noConversion"/>
  </si>
  <si>
    <t>7호봉</t>
    <phoneticPr fontId="1" type="noConversion"/>
  </si>
  <si>
    <t>8호봉</t>
    <phoneticPr fontId="1" type="noConversion"/>
  </si>
  <si>
    <t>9호봉</t>
    <phoneticPr fontId="1" type="noConversion"/>
  </si>
  <si>
    <t>10호봉</t>
    <phoneticPr fontId="1" type="noConversion"/>
  </si>
  <si>
    <t>11호봉</t>
    <phoneticPr fontId="1" type="noConversion"/>
  </si>
  <si>
    <t>급여별 4대보험 납부액</t>
    <phoneticPr fontId="1" type="noConversion"/>
  </si>
  <si>
    <t>210만원</t>
  </si>
  <si>
    <t>220만원</t>
  </si>
  <si>
    <t>230만원</t>
  </si>
  <si>
    <t>240만원</t>
  </si>
  <si>
    <t>250만원</t>
  </si>
  <si>
    <t>공제액계</t>
    <phoneticPr fontId="1" type="noConversion"/>
  </si>
  <si>
    <t>실수령</t>
    <phoneticPr fontId="1" type="noConversion"/>
  </si>
  <si>
    <t>급여</t>
    <phoneticPr fontId="1" type="noConversion"/>
  </si>
  <si>
    <t>급여단위 공제액계</t>
    <phoneticPr fontId="1" type="noConversion"/>
  </si>
  <si>
    <t>연도별 산출</t>
    <phoneticPr fontId="1" type="noConversion"/>
  </si>
  <si>
    <t>호봉</t>
    <phoneticPr fontId="1" type="noConversion"/>
  </si>
  <si>
    <t>평균공제액</t>
    <phoneticPr fontId="1" type="noConversion"/>
  </si>
  <si>
    <t>2018년</t>
    <phoneticPr fontId="1" type="noConversion"/>
  </si>
  <si>
    <t>구분</t>
    <phoneticPr fontId="1" type="noConversion"/>
  </si>
  <si>
    <t>명(단위)</t>
    <phoneticPr fontId="1" type="noConversion"/>
  </si>
  <si>
    <t>급여</t>
    <phoneticPr fontId="1" type="noConversion"/>
  </si>
  <si>
    <t>사대보험부담</t>
    <phoneticPr fontId="1" type="noConversion"/>
  </si>
  <si>
    <t>제경비</t>
    <phoneticPr fontId="1" type="noConversion"/>
  </si>
  <si>
    <t>1년차</t>
    <phoneticPr fontId="1" type="noConversion"/>
  </si>
  <si>
    <t>2년차</t>
    <phoneticPr fontId="1" type="noConversion"/>
  </si>
  <si>
    <t>3년차</t>
    <phoneticPr fontId="1" type="noConversion"/>
  </si>
  <si>
    <t>4년차</t>
    <phoneticPr fontId="1" type="noConversion"/>
  </si>
  <si>
    <t>5년차</t>
    <phoneticPr fontId="1" type="noConversion"/>
  </si>
  <si>
    <t>소계</t>
    <phoneticPr fontId="1" type="noConversion"/>
  </si>
  <si>
    <t>통합소계</t>
    <phoneticPr fontId="1" type="noConversion"/>
  </si>
  <si>
    <t>연도별소계</t>
    <phoneticPr fontId="1" type="noConversion"/>
  </si>
  <si>
    <t>수당</t>
    <phoneticPr fontId="1" type="noConversion"/>
  </si>
  <si>
    <t>통합소계</t>
    <phoneticPr fontId="1" type="noConversion"/>
  </si>
  <si>
    <t>* 호봉별로 34800명 계산</t>
    <phoneticPr fontId="1" type="noConversion"/>
  </si>
  <si>
    <t>&lt; 반올림 대입</t>
    <phoneticPr fontId="1" type="noConversion"/>
  </si>
  <si>
    <t>구분</t>
    <phoneticPr fontId="1" type="noConversion"/>
  </si>
  <si>
    <t>금액</t>
    <phoneticPr fontId="1" type="noConversion"/>
  </si>
  <si>
    <t>합계</t>
    <phoneticPr fontId="1" type="noConversion"/>
  </si>
  <si>
    <t>2018년</t>
    <phoneticPr fontId="1" type="noConversion"/>
  </si>
  <si>
    <t>2019년</t>
    <phoneticPr fontId="1" type="noConversion"/>
  </si>
  <si>
    <t>2020년</t>
    <phoneticPr fontId="1" type="noConversion"/>
  </si>
  <si>
    <t>2021년</t>
    <phoneticPr fontId="1" type="noConversion"/>
  </si>
  <si>
    <t>2022년</t>
    <phoneticPr fontId="1" type="noConversion"/>
  </si>
  <si>
    <t>통합 산출</t>
    <phoneticPr fontId="1" type="noConversion"/>
  </si>
  <si>
    <t>기간</t>
    <phoneticPr fontId="1" type="noConversion"/>
  </si>
  <si>
    <t>금액</t>
    <phoneticPr fontId="1" type="noConversion"/>
  </si>
  <si>
    <t>차이</t>
    <phoneticPr fontId="1" type="noConversion"/>
  </si>
  <si>
    <t>문재인 캠프 제시 재원 총액</t>
    <phoneticPr fontId="1" type="noConversion"/>
  </si>
  <si>
    <t>결론</t>
    <phoneticPr fontId="1" type="noConversion"/>
  </si>
  <si>
    <t>* 다음 해에 호봉이 늘어나므로 급여도 오른다.</t>
    <phoneticPr fontId="1" type="noConversion"/>
  </si>
  <si>
    <t>*사대보험은 본인부담 절반을 제한다.</t>
    <phoneticPr fontId="1" type="noConversion"/>
  </si>
  <si>
    <t>*일반적으로 기업의 제경비는 일반 인건비의 110~120%를 계산한다. 여기서는 120%로 계산. 실제로 공무원의 제경비는 일반 기업의 제경비보다 높은 편이다.</t>
    <phoneticPr fontId="1" type="noConversion"/>
  </si>
  <si>
    <t>추가적으로 이곳에 포함되지 않은 634,000개의 공공부문 일자리는 금액에 미포함</t>
    <phoneticPr fontId="1" type="noConversion"/>
  </si>
  <si>
    <t>정부에서 억지로 채용부문을 늘리라고 하는 경우 일자리의 부실화 가능성이 매우 높은 상황</t>
    <phoneticPr fontId="1" type="noConversion"/>
  </si>
  <si>
    <t>대부분의 공기업은 공익 목적이라 적자 운영을 국가에서 메꿔주는 경우가 많은데</t>
    <phoneticPr fontId="1" type="noConversion"/>
  </si>
  <si>
    <t>2019년</t>
    <phoneticPr fontId="1" type="noConversion"/>
  </si>
  <si>
    <t>2020년</t>
    <phoneticPr fontId="1" type="noConversion"/>
  </si>
  <si>
    <t>2021년</t>
    <phoneticPr fontId="1" type="noConversion"/>
  </si>
  <si>
    <t>2022년</t>
    <phoneticPr fontId="1" type="noConversion"/>
  </si>
  <si>
    <t>* 공무원 평균 임금인상분 3.5% 적용</t>
    <phoneticPr fontId="1" type="noConversion"/>
  </si>
  <si>
    <t>2018년</t>
    <phoneticPr fontId="1" type="noConversion"/>
  </si>
  <si>
    <t>2019년</t>
    <phoneticPr fontId="1" type="noConversion"/>
  </si>
  <si>
    <t>2020년</t>
    <phoneticPr fontId="1" type="noConversion"/>
  </si>
  <si>
    <t>2021년</t>
    <phoneticPr fontId="1" type="noConversion"/>
  </si>
  <si>
    <t>2022년</t>
    <phoneticPr fontId="1" type="noConversion"/>
  </si>
  <si>
    <t>단순 계산과 비교 결과 약 15조원의 재원 차이가 발생하며, 발표한 재원 금액 대비 40%정도가 모자란 것으로 파악</t>
    <phoneticPr fontId="1" type="noConversion"/>
  </si>
  <si>
    <t>재원 비율</t>
    <phoneticPr fontId="1" type="noConversion"/>
  </si>
  <si>
    <t>즉, 실제 재원을 절반 가까이 축소한 전형적인 전시공약으로 판단</t>
    <phoneticPr fontId="1" type="noConversion"/>
  </si>
  <si>
    <t>7급 연도 및 호봉별 월 평균 급여</t>
    <phoneticPr fontId="1" type="noConversion"/>
  </si>
  <si>
    <t>추가 수당</t>
    <phoneticPr fontId="1" type="noConversion"/>
  </si>
  <si>
    <t>*공무원 수당은 총급여의 0~50% 한도이며, 평균 20%로 계산한다.(실제로는 대부분 30%이상을 수령한다.)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</si>
</sst>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tabSelected="1" topLeftCell="A58" workbookViewId="0">
      <selection activeCell="G32" sqref="G32"/>
    </sheetView>
  </sheetViews>
  <sheetFormatPr defaultColWidth="15" defaultRowHeight="12" x14ac:dyDescent="0.3"/>
  <cols>
    <col min="1" max="1" width="15" style="2"/>
    <col min="2" max="2" width="15.875" style="2" bestFit="1" customWidth="1"/>
    <col min="3" max="16384" width="15" style="2"/>
  </cols>
  <sheetData>
    <row r="1" spans="1:15" x14ac:dyDescent="0.3">
      <c r="A1" s="9" t="s">
        <v>5</v>
      </c>
      <c r="B1" s="9"/>
    </row>
    <row r="3" spans="1:15" x14ac:dyDescent="0.3">
      <c r="A3" s="1" t="s">
        <v>0</v>
      </c>
      <c r="C3" s="1" t="s">
        <v>3</v>
      </c>
      <c r="E3" s="1" t="s">
        <v>6</v>
      </c>
    </row>
    <row r="4" spans="1:15" x14ac:dyDescent="0.3">
      <c r="A4" s="3">
        <v>174000</v>
      </c>
      <c r="B4" s="2" t="s">
        <v>1</v>
      </c>
      <c r="C4" s="3">
        <v>5</v>
      </c>
      <c r="E4" s="3" t="s">
        <v>7</v>
      </c>
    </row>
    <row r="6" spans="1:15" x14ac:dyDescent="0.3">
      <c r="A6" s="1" t="s">
        <v>4</v>
      </c>
    </row>
    <row r="7" spans="1:15" x14ac:dyDescent="0.3">
      <c r="A7" s="3">
        <f>A4/C4</f>
        <v>34800</v>
      </c>
      <c r="B7" s="2" t="s">
        <v>28</v>
      </c>
      <c r="D7" s="6"/>
    </row>
    <row r="10" spans="1:15" x14ac:dyDescent="0.3">
      <c r="A10" s="9" t="s">
        <v>77</v>
      </c>
      <c r="B10" s="9"/>
      <c r="E10" s="8" t="s">
        <v>68</v>
      </c>
    </row>
    <row r="11" spans="1:15" x14ac:dyDescent="0.3">
      <c r="E11" s="8" t="s">
        <v>58</v>
      </c>
    </row>
    <row r="12" spans="1:15" x14ac:dyDescent="0.3">
      <c r="A12" s="1" t="s">
        <v>24</v>
      </c>
      <c r="B12" s="1" t="s">
        <v>69</v>
      </c>
      <c r="C12" s="1" t="s">
        <v>70</v>
      </c>
      <c r="D12" s="1" t="s">
        <v>71</v>
      </c>
      <c r="E12" s="1" t="s">
        <v>72</v>
      </c>
      <c r="F12" s="1" t="s">
        <v>73</v>
      </c>
    </row>
    <row r="13" spans="1:15" x14ac:dyDescent="0.3">
      <c r="A13" s="1" t="s">
        <v>8</v>
      </c>
      <c r="B13" s="11">
        <v>2111800</v>
      </c>
      <c r="C13" s="11">
        <f>B13+(B13*0.035)</f>
        <v>2185713</v>
      </c>
      <c r="D13" s="11">
        <f>C13+(C13*0.035)</f>
        <v>2262212.9550000001</v>
      </c>
      <c r="E13" s="11">
        <f>D13+(D13*0.035)</f>
        <v>2341390.408425</v>
      </c>
      <c r="F13" s="11">
        <f>E13+(E13*0.035)</f>
        <v>2423339.0727198753</v>
      </c>
    </row>
    <row r="14" spans="1:15" x14ac:dyDescent="0.3">
      <c r="A14" s="1" t="s">
        <v>9</v>
      </c>
      <c r="B14" s="11">
        <v>2199900</v>
      </c>
      <c r="C14" s="11">
        <f t="shared" ref="C14:F17" si="0">B14+(B14*0.035)</f>
        <v>2276896.5</v>
      </c>
      <c r="D14" s="11">
        <f t="shared" si="0"/>
        <v>2356587.8774999999</v>
      </c>
      <c r="E14" s="11">
        <f t="shared" si="0"/>
        <v>2439068.4532125001</v>
      </c>
      <c r="F14" s="11">
        <f t="shared" si="0"/>
        <v>2524435.8490749374</v>
      </c>
      <c r="J14" s="5"/>
      <c r="K14" s="5"/>
      <c r="L14" s="5"/>
      <c r="M14" s="5"/>
      <c r="N14" s="5"/>
    </row>
    <row r="15" spans="1:15" x14ac:dyDescent="0.3">
      <c r="A15" s="1" t="s">
        <v>10</v>
      </c>
      <c r="B15" s="11">
        <v>2283800</v>
      </c>
      <c r="C15" s="11">
        <f t="shared" si="0"/>
        <v>2363733</v>
      </c>
      <c r="D15" s="11">
        <f t="shared" si="0"/>
        <v>2446463.6549999998</v>
      </c>
      <c r="E15" s="11">
        <f t="shared" si="0"/>
        <v>2532089.8829249996</v>
      </c>
      <c r="F15" s="11">
        <f t="shared" si="0"/>
        <v>2620713.0288273748</v>
      </c>
      <c r="I15" s="5"/>
      <c r="J15" s="5"/>
      <c r="K15" s="5"/>
      <c r="L15" s="5"/>
      <c r="M15" s="5"/>
      <c r="N15" s="5"/>
      <c r="O15" s="5"/>
    </row>
    <row r="16" spans="1:15" x14ac:dyDescent="0.3">
      <c r="A16" s="1" t="s">
        <v>11</v>
      </c>
      <c r="B16" s="11">
        <v>2364000</v>
      </c>
      <c r="C16" s="11">
        <f t="shared" si="0"/>
        <v>2446740</v>
      </c>
      <c r="D16" s="11">
        <f t="shared" si="0"/>
        <v>2532375.9</v>
      </c>
      <c r="E16" s="11">
        <f t="shared" si="0"/>
        <v>2621009.0564999999</v>
      </c>
      <c r="F16" s="11">
        <f t="shared" si="0"/>
        <v>2712744.3734774999</v>
      </c>
      <c r="J16" s="5"/>
      <c r="K16" s="5"/>
      <c r="L16" s="5"/>
      <c r="M16" s="5"/>
      <c r="N16" s="5"/>
      <c r="O16" s="5"/>
    </row>
    <row r="17" spans="1:15" x14ac:dyDescent="0.3">
      <c r="A17" s="1" t="s">
        <v>12</v>
      </c>
      <c r="B17" s="11">
        <v>2439600</v>
      </c>
      <c r="C17" s="11">
        <f t="shared" si="0"/>
        <v>2524986</v>
      </c>
      <c r="D17" s="11">
        <f t="shared" si="0"/>
        <v>2613360.5099999998</v>
      </c>
      <c r="E17" s="11">
        <f t="shared" si="0"/>
        <v>2704828.1278499998</v>
      </c>
      <c r="F17" s="11">
        <f t="shared" si="0"/>
        <v>2799497.1123247501</v>
      </c>
      <c r="I17" s="5"/>
      <c r="J17" s="5"/>
      <c r="K17" s="5"/>
      <c r="L17" s="5"/>
      <c r="M17" s="5"/>
      <c r="N17" s="5"/>
      <c r="O17" s="5"/>
    </row>
    <row r="18" spans="1:15" x14ac:dyDescent="0.3">
      <c r="I18" s="5"/>
      <c r="J18" s="5"/>
      <c r="K18" s="5"/>
      <c r="L18" s="5"/>
      <c r="M18" s="5"/>
      <c r="N18" s="5"/>
      <c r="O18" s="5"/>
    </row>
    <row r="19" spans="1:15" x14ac:dyDescent="0.3">
      <c r="I19" s="5"/>
      <c r="K19" s="5"/>
      <c r="L19" s="5"/>
      <c r="M19" s="5"/>
      <c r="N19" s="5"/>
      <c r="O19" s="5"/>
    </row>
    <row r="20" spans="1:15" x14ac:dyDescent="0.3">
      <c r="A20" s="9" t="s">
        <v>13</v>
      </c>
      <c r="B20" s="9"/>
      <c r="D20" s="9" t="s">
        <v>22</v>
      </c>
      <c r="E20" s="9"/>
      <c r="K20" s="5"/>
      <c r="L20" s="5"/>
      <c r="M20" s="5"/>
      <c r="N20" s="5"/>
      <c r="O20" s="5"/>
    </row>
    <row r="21" spans="1:15" x14ac:dyDescent="0.3">
      <c r="K21" s="5"/>
      <c r="L21" s="5"/>
      <c r="M21" s="5"/>
      <c r="N21" s="5"/>
      <c r="O21" s="5"/>
    </row>
    <row r="22" spans="1:15" x14ac:dyDescent="0.3">
      <c r="A22" s="1" t="s">
        <v>24</v>
      </c>
      <c r="B22" s="1" t="s">
        <v>25</v>
      </c>
      <c r="D22" s="1" t="s">
        <v>21</v>
      </c>
      <c r="E22" s="1" t="s">
        <v>20</v>
      </c>
      <c r="F22" s="1" t="s">
        <v>19</v>
      </c>
    </row>
    <row r="23" spans="1:15" x14ac:dyDescent="0.3">
      <c r="A23" s="1" t="s">
        <v>8</v>
      </c>
      <c r="B23" s="7">
        <v>188960</v>
      </c>
      <c r="D23" s="3" t="s">
        <v>14</v>
      </c>
      <c r="E23" s="7">
        <v>1911040</v>
      </c>
      <c r="F23" s="7">
        <v>188960</v>
      </c>
    </row>
    <row r="24" spans="1:15" x14ac:dyDescent="0.3">
      <c r="A24" s="1" t="s">
        <v>9</v>
      </c>
      <c r="B24" s="7">
        <v>200880</v>
      </c>
      <c r="C24" s="2" t="s">
        <v>43</v>
      </c>
      <c r="D24" s="3" t="s">
        <v>15</v>
      </c>
      <c r="E24" s="7">
        <v>1999120</v>
      </c>
      <c r="F24" s="7">
        <v>200880</v>
      </c>
    </row>
    <row r="25" spans="1:15" x14ac:dyDescent="0.3">
      <c r="A25" s="1" t="s">
        <v>10</v>
      </c>
      <c r="B25" s="7">
        <v>212800</v>
      </c>
      <c r="D25" s="3" t="s">
        <v>16</v>
      </c>
      <c r="E25" s="7">
        <v>2087200</v>
      </c>
      <c r="F25" s="7">
        <v>212800</v>
      </c>
    </row>
    <row r="26" spans="1:15" x14ac:dyDescent="0.3">
      <c r="A26" s="1" t="s">
        <v>11</v>
      </c>
      <c r="B26" s="7">
        <v>224720</v>
      </c>
      <c r="D26" s="3" t="s">
        <v>17</v>
      </c>
      <c r="E26" s="7">
        <v>2175280</v>
      </c>
      <c r="F26" s="7">
        <v>224720</v>
      </c>
    </row>
    <row r="27" spans="1:15" x14ac:dyDescent="0.3">
      <c r="A27" s="1" t="s">
        <v>12</v>
      </c>
      <c r="B27" s="7">
        <v>224720</v>
      </c>
      <c r="D27" s="3" t="s">
        <v>18</v>
      </c>
      <c r="E27" s="7">
        <v>2262310</v>
      </c>
      <c r="F27" s="7">
        <v>237690</v>
      </c>
    </row>
    <row r="30" spans="1:15" x14ac:dyDescent="0.3">
      <c r="A30" s="9" t="s">
        <v>23</v>
      </c>
      <c r="B30" s="9"/>
    </row>
    <row r="31" spans="1:15" x14ac:dyDescent="0.3">
      <c r="G31" s="8" t="s">
        <v>42</v>
      </c>
    </row>
    <row r="32" spans="1:15" x14ac:dyDescent="0.3">
      <c r="A32" s="1" t="s">
        <v>26</v>
      </c>
      <c r="F32" s="1" t="s">
        <v>41</v>
      </c>
      <c r="G32" s="12">
        <f>G34*$A$7+G35*$A$7+G36*$A$7+G37*$A$7+G38*$A$7</f>
        <v>1899436136727.2727</v>
      </c>
    </row>
    <row r="33" spans="1:8" x14ac:dyDescent="0.3">
      <c r="A33" s="1" t="s">
        <v>27</v>
      </c>
      <c r="B33" s="1" t="s">
        <v>29</v>
      </c>
      <c r="C33" s="1" t="s">
        <v>30</v>
      </c>
      <c r="D33" s="1" t="s">
        <v>31</v>
      </c>
      <c r="E33" s="1" t="s">
        <v>78</v>
      </c>
      <c r="F33" s="1" t="s">
        <v>37</v>
      </c>
      <c r="G33" s="1" t="s">
        <v>39</v>
      </c>
    </row>
    <row r="34" spans="1:8" x14ac:dyDescent="0.3">
      <c r="A34" s="7" t="s">
        <v>32</v>
      </c>
      <c r="B34" s="7">
        <f>B13</f>
        <v>2111800</v>
      </c>
      <c r="C34" s="7">
        <f>$B$23/2</f>
        <v>94480</v>
      </c>
      <c r="D34" s="7">
        <f>B34/1.1</f>
        <v>1919818.1818181816</v>
      </c>
      <c r="E34" s="7">
        <f>B34*0.2</f>
        <v>422360</v>
      </c>
      <c r="F34" s="7">
        <f>SUM(B34:E34)</f>
        <v>4548458.1818181816</v>
      </c>
      <c r="G34" s="7">
        <f>F34*12</f>
        <v>54581498.18181818</v>
      </c>
    </row>
    <row r="35" spans="1:8" x14ac:dyDescent="0.3">
      <c r="A35" s="7" t="s">
        <v>33</v>
      </c>
      <c r="B35" s="7">
        <v>0</v>
      </c>
      <c r="C35" s="7">
        <v>0</v>
      </c>
      <c r="D35" s="7">
        <v>0</v>
      </c>
      <c r="E35" s="7">
        <f t="shared" ref="E35:G38" si="1">SUM(A35:D35)</f>
        <v>0</v>
      </c>
      <c r="F35" s="7">
        <f t="shared" si="1"/>
        <v>0</v>
      </c>
      <c r="G35" s="7">
        <f t="shared" si="1"/>
        <v>0</v>
      </c>
    </row>
    <row r="36" spans="1:8" x14ac:dyDescent="0.3">
      <c r="A36" s="7" t="s">
        <v>34</v>
      </c>
      <c r="B36" s="7">
        <v>0</v>
      </c>
      <c r="C36" s="7">
        <v>0</v>
      </c>
      <c r="D36" s="7">
        <v>0</v>
      </c>
      <c r="E36" s="7">
        <f t="shared" si="1"/>
        <v>0</v>
      </c>
      <c r="F36" s="7">
        <f t="shared" si="1"/>
        <v>0</v>
      </c>
      <c r="G36" s="7">
        <f t="shared" si="1"/>
        <v>0</v>
      </c>
    </row>
    <row r="37" spans="1:8" x14ac:dyDescent="0.3">
      <c r="A37" s="7" t="s">
        <v>35</v>
      </c>
      <c r="B37" s="7">
        <v>0</v>
      </c>
      <c r="C37" s="7">
        <v>0</v>
      </c>
      <c r="D37" s="7">
        <v>0</v>
      </c>
      <c r="E37" s="7">
        <f t="shared" si="1"/>
        <v>0</v>
      </c>
      <c r="F37" s="7">
        <f t="shared" si="1"/>
        <v>0</v>
      </c>
      <c r="G37" s="7">
        <f t="shared" si="1"/>
        <v>0</v>
      </c>
    </row>
    <row r="38" spans="1:8" x14ac:dyDescent="0.3">
      <c r="A38" s="7" t="s">
        <v>36</v>
      </c>
      <c r="B38" s="7">
        <v>0</v>
      </c>
      <c r="C38" s="7">
        <v>0</v>
      </c>
      <c r="D38" s="7">
        <v>0</v>
      </c>
      <c r="E38" s="7">
        <f t="shared" si="1"/>
        <v>0</v>
      </c>
      <c r="F38" s="7">
        <f t="shared" si="1"/>
        <v>0</v>
      </c>
      <c r="G38" s="7">
        <f t="shared" si="1"/>
        <v>0</v>
      </c>
    </row>
    <row r="40" spans="1:8" x14ac:dyDescent="0.3">
      <c r="A40" s="1" t="s">
        <v>64</v>
      </c>
      <c r="F40" s="1" t="s">
        <v>38</v>
      </c>
      <c r="G40" s="12">
        <f>G42*$A$7+G43*$A$7+G44*$A$7+G45*$A$7+G46*$A$7</f>
        <v>4442503361018.4004</v>
      </c>
    </row>
    <row r="41" spans="1:8" x14ac:dyDescent="0.3">
      <c r="A41" s="1" t="s">
        <v>27</v>
      </c>
      <c r="B41" s="1" t="s">
        <v>29</v>
      </c>
      <c r="C41" s="1" t="s">
        <v>30</v>
      </c>
      <c r="D41" s="1" t="s">
        <v>31</v>
      </c>
      <c r="E41" s="1" t="s">
        <v>78</v>
      </c>
      <c r="F41" s="1" t="s">
        <v>37</v>
      </c>
      <c r="G41" s="1" t="s">
        <v>39</v>
      </c>
    </row>
    <row r="42" spans="1:8" x14ac:dyDescent="0.3">
      <c r="A42" s="7" t="s">
        <v>32</v>
      </c>
      <c r="B42" s="7">
        <f>C13</f>
        <v>2185713</v>
      </c>
      <c r="C42" s="7">
        <f>$B$23/2</f>
        <v>94480</v>
      </c>
      <c r="D42" s="7">
        <f t="shared" ref="D42:D43" si="2">B42*1.1</f>
        <v>2404284.3000000003</v>
      </c>
      <c r="E42" s="7">
        <f>B42*0.2</f>
        <v>437142.60000000003</v>
      </c>
      <c r="F42" s="7">
        <f>SUM(B42:E42)+(SUM(B42:E42)*0.035)</f>
        <v>5300876.5965</v>
      </c>
      <c r="G42" s="7">
        <f>F42*12</f>
        <v>63610519.158</v>
      </c>
      <c r="H42" s="8"/>
    </row>
    <row r="43" spans="1:8" x14ac:dyDescent="0.3">
      <c r="A43" s="7" t="s">
        <v>33</v>
      </c>
      <c r="B43" s="7">
        <f>C14</f>
        <v>2276896.5</v>
      </c>
      <c r="C43" s="7">
        <f>$B$24/2</f>
        <v>100440</v>
      </c>
      <c r="D43" s="7">
        <f t="shared" si="2"/>
        <v>2504586.1500000004</v>
      </c>
      <c r="E43" s="7">
        <f>B43*0.2</f>
        <v>455379.30000000005</v>
      </c>
      <c r="F43" s="7">
        <f t="shared" ref="F43" si="3">SUM(B43:E43)</f>
        <v>5337301.95</v>
      </c>
      <c r="G43" s="7">
        <f>F43*12</f>
        <v>64047623.400000006</v>
      </c>
      <c r="H43" s="8"/>
    </row>
    <row r="44" spans="1:8" x14ac:dyDescent="0.3">
      <c r="A44" s="7" t="s">
        <v>34</v>
      </c>
      <c r="B44" s="7">
        <v>0</v>
      </c>
      <c r="C44" s="7">
        <v>0</v>
      </c>
      <c r="D44" s="7">
        <v>0</v>
      </c>
      <c r="E44" s="7">
        <f t="shared" ref="E44:E46" si="4">SUM(A44:D44)</f>
        <v>0</v>
      </c>
      <c r="F44" s="7">
        <f t="shared" ref="F44:F46" si="5">SUM(B44:E44)</f>
        <v>0</v>
      </c>
      <c r="G44" s="7">
        <f t="shared" ref="G44:G46" si="6">SUM(C44:F44)</f>
        <v>0</v>
      </c>
    </row>
    <row r="45" spans="1:8" x14ac:dyDescent="0.3">
      <c r="A45" s="7" t="s">
        <v>35</v>
      </c>
      <c r="B45" s="7">
        <v>0</v>
      </c>
      <c r="C45" s="7">
        <v>0</v>
      </c>
      <c r="D45" s="7">
        <v>0</v>
      </c>
      <c r="E45" s="7">
        <f t="shared" si="4"/>
        <v>0</v>
      </c>
      <c r="F45" s="7">
        <f t="shared" si="5"/>
        <v>0</v>
      </c>
      <c r="G45" s="7">
        <f t="shared" si="6"/>
        <v>0</v>
      </c>
    </row>
    <row r="46" spans="1:8" x14ac:dyDescent="0.3">
      <c r="A46" s="7" t="s">
        <v>36</v>
      </c>
      <c r="B46" s="7">
        <v>0</v>
      </c>
      <c r="C46" s="7">
        <v>0</v>
      </c>
      <c r="D46" s="7">
        <v>0</v>
      </c>
      <c r="E46" s="7">
        <f t="shared" si="4"/>
        <v>0</v>
      </c>
      <c r="F46" s="7">
        <f t="shared" si="5"/>
        <v>0</v>
      </c>
      <c r="G46" s="7">
        <f t="shared" si="6"/>
        <v>0</v>
      </c>
    </row>
    <row r="48" spans="1:8" x14ac:dyDescent="0.3">
      <c r="A48" s="1" t="s">
        <v>65</v>
      </c>
      <c r="F48" s="1" t="s">
        <v>38</v>
      </c>
      <c r="G48" s="12">
        <f>G50*$A$7+G51*$A$7+G52*$A$7+G53*$A$7+G54*$A$7</f>
        <v>6989305747099.6445</v>
      </c>
    </row>
    <row r="49" spans="1:7" x14ac:dyDescent="0.3">
      <c r="A49" s="1" t="s">
        <v>27</v>
      </c>
      <c r="B49" s="1" t="s">
        <v>29</v>
      </c>
      <c r="C49" s="1" t="s">
        <v>30</v>
      </c>
      <c r="D49" s="1" t="s">
        <v>31</v>
      </c>
      <c r="E49" s="1" t="s">
        <v>78</v>
      </c>
      <c r="F49" s="1" t="s">
        <v>37</v>
      </c>
      <c r="G49" s="1" t="s">
        <v>39</v>
      </c>
    </row>
    <row r="50" spans="1:7" x14ac:dyDescent="0.3">
      <c r="A50" s="7" t="s">
        <v>32</v>
      </c>
      <c r="B50" s="7">
        <f>D13</f>
        <v>2262212.9550000001</v>
      </c>
      <c r="C50" s="7">
        <f>$B$23/2</f>
        <v>94480</v>
      </c>
      <c r="D50" s="7">
        <f t="shared" ref="D50:D52" si="7">B50*1.1</f>
        <v>2488434.2505000001</v>
      </c>
      <c r="E50" s="7">
        <f>B50*0.2</f>
        <v>452442.59100000001</v>
      </c>
      <c r="F50" s="7">
        <f>SUM(B50:E50)+(SUM(B50:E50)*0.035)</f>
        <v>5482984.7393775005</v>
      </c>
      <c r="G50" s="7">
        <f>F50*12</f>
        <v>65795816.872530006</v>
      </c>
    </row>
    <row r="51" spans="1:7" x14ac:dyDescent="0.3">
      <c r="A51" s="7" t="s">
        <v>33</v>
      </c>
      <c r="B51" s="7">
        <f t="shared" ref="B51:B52" si="8">D14</f>
        <v>2356587.8774999999</v>
      </c>
      <c r="C51" s="7">
        <f>$B$24/2</f>
        <v>100440</v>
      </c>
      <c r="D51" s="7">
        <f t="shared" si="7"/>
        <v>2592246.6652500001</v>
      </c>
      <c r="E51" s="7">
        <f>B51*0.2</f>
        <v>471317.57550000004</v>
      </c>
      <c r="F51" s="7">
        <f t="shared" ref="F51:F52" si="9">SUM(B51:E51)</f>
        <v>5520592.1182500003</v>
      </c>
      <c r="G51" s="7">
        <f>F51*12</f>
        <v>66247105.419</v>
      </c>
    </row>
    <row r="52" spans="1:7" x14ac:dyDescent="0.3">
      <c r="A52" s="7" t="s">
        <v>34</v>
      </c>
      <c r="B52" s="7">
        <f t="shared" si="8"/>
        <v>2446463.6549999998</v>
      </c>
      <c r="C52" s="7">
        <f>$B$25/2</f>
        <v>106400</v>
      </c>
      <c r="D52" s="7">
        <f t="shared" si="7"/>
        <v>2691110.0205000001</v>
      </c>
      <c r="E52" s="7">
        <f t="shared" ref="E52" si="10">B52*0.2</f>
        <v>489292.73099999997</v>
      </c>
      <c r="F52" s="7">
        <f t="shared" si="9"/>
        <v>5733266.4064999996</v>
      </c>
      <c r="G52" s="7">
        <f t="shared" ref="G52" si="11">F52*12</f>
        <v>68799196.877999991</v>
      </c>
    </row>
    <row r="53" spans="1:7" x14ac:dyDescent="0.3">
      <c r="A53" s="7" t="s">
        <v>35</v>
      </c>
      <c r="B53" s="7">
        <v>0</v>
      </c>
      <c r="C53" s="7">
        <v>0</v>
      </c>
      <c r="D53" s="7">
        <v>0</v>
      </c>
      <c r="E53" s="7">
        <f t="shared" ref="E53:E54" si="12">SUM(A53:D53)</f>
        <v>0</v>
      </c>
      <c r="F53" s="7">
        <f t="shared" ref="F53:F54" si="13">SUM(B53:E53)</f>
        <v>0</v>
      </c>
      <c r="G53" s="7">
        <f t="shared" ref="G53:G54" si="14">SUM(C53:F53)</f>
        <v>0</v>
      </c>
    </row>
    <row r="54" spans="1:7" x14ac:dyDescent="0.3">
      <c r="A54" s="7" t="s">
        <v>36</v>
      </c>
      <c r="B54" s="7">
        <v>0</v>
      </c>
      <c r="C54" s="7">
        <v>0</v>
      </c>
      <c r="D54" s="7">
        <v>0</v>
      </c>
      <c r="E54" s="7">
        <f t="shared" si="12"/>
        <v>0</v>
      </c>
      <c r="F54" s="7">
        <f t="shared" si="13"/>
        <v>0</v>
      </c>
      <c r="G54" s="7">
        <f t="shared" si="14"/>
        <v>0</v>
      </c>
    </row>
    <row r="56" spans="1:7" x14ac:dyDescent="0.3">
      <c r="A56" s="1" t="s">
        <v>66</v>
      </c>
      <c r="F56" s="1" t="s">
        <v>38</v>
      </c>
      <c r="G56" s="12">
        <f>G58*$A$7+G59*$A$7+G60*$A$7+G61*$A$7+G62*$A$7</f>
        <v>9713736364764.5098</v>
      </c>
    </row>
    <row r="57" spans="1:7" x14ac:dyDescent="0.3">
      <c r="A57" s="1" t="s">
        <v>27</v>
      </c>
      <c r="B57" s="1" t="s">
        <v>29</v>
      </c>
      <c r="C57" s="1" t="s">
        <v>30</v>
      </c>
      <c r="D57" s="1" t="s">
        <v>31</v>
      </c>
      <c r="E57" s="1" t="s">
        <v>40</v>
      </c>
      <c r="F57" s="1" t="s">
        <v>37</v>
      </c>
      <c r="G57" s="1" t="s">
        <v>39</v>
      </c>
    </row>
    <row r="58" spans="1:7" x14ac:dyDescent="0.3">
      <c r="A58" s="7" t="s">
        <v>32</v>
      </c>
      <c r="B58" s="7">
        <f>E13</f>
        <v>2341390.408425</v>
      </c>
      <c r="C58" s="7">
        <f>$B$23/2</f>
        <v>94480</v>
      </c>
      <c r="D58" s="7">
        <f t="shared" ref="D58:D61" si="15">B58*1.1</f>
        <v>2575529.4492675001</v>
      </c>
      <c r="E58" s="7">
        <f>B58*0.2</f>
        <v>468278.08168500004</v>
      </c>
      <c r="F58" s="7">
        <f>SUM(B58:E58)</f>
        <v>5479677.9393775007</v>
      </c>
      <c r="G58" s="7">
        <f>F58*12</f>
        <v>65756135.272530004</v>
      </c>
    </row>
    <row r="59" spans="1:7" x14ac:dyDescent="0.3">
      <c r="A59" s="7" t="s">
        <v>33</v>
      </c>
      <c r="B59" s="7">
        <f t="shared" ref="B59:B61" si="16">E14</f>
        <v>2439068.4532125001</v>
      </c>
      <c r="C59" s="7">
        <f>$B$24/2</f>
        <v>100440</v>
      </c>
      <c r="D59" s="7">
        <f t="shared" si="15"/>
        <v>2682975.2985337502</v>
      </c>
      <c r="E59" s="7">
        <f>B59*0.2</f>
        <v>487813.69064250006</v>
      </c>
      <c r="F59" s="7">
        <f t="shared" ref="F59:F61" si="17">SUM(B59:E59)</f>
        <v>5710297.4423887506</v>
      </c>
      <c r="G59" s="7">
        <f>F59*12</f>
        <v>68523569.308665007</v>
      </c>
    </row>
    <row r="60" spans="1:7" x14ac:dyDescent="0.3">
      <c r="A60" s="7" t="s">
        <v>34</v>
      </c>
      <c r="B60" s="7">
        <f t="shared" si="16"/>
        <v>2532089.8829249996</v>
      </c>
      <c r="C60" s="7">
        <f>$B$25/2</f>
        <v>106400</v>
      </c>
      <c r="D60" s="7">
        <f t="shared" si="15"/>
        <v>2785298.8712175</v>
      </c>
      <c r="E60" s="7">
        <f t="shared" ref="E60:E61" si="18">B60*0.2</f>
        <v>506417.97658499994</v>
      </c>
      <c r="F60" s="7">
        <f t="shared" si="17"/>
        <v>5930206.7307274994</v>
      </c>
      <c r="G60" s="7">
        <f t="shared" ref="G60:G61" si="19">F60*12</f>
        <v>71162480.768729985</v>
      </c>
    </row>
    <row r="61" spans="1:7" x14ac:dyDescent="0.3">
      <c r="A61" s="7" t="s">
        <v>35</v>
      </c>
      <c r="B61" s="7">
        <f t="shared" si="16"/>
        <v>2621009.0564999999</v>
      </c>
      <c r="C61" s="7">
        <f>$B$26/2</f>
        <v>112360</v>
      </c>
      <c r="D61" s="7">
        <f t="shared" si="15"/>
        <v>2883109.96215</v>
      </c>
      <c r="E61" s="7">
        <f t="shared" si="18"/>
        <v>524201.8113</v>
      </c>
      <c r="F61" s="7">
        <f t="shared" si="17"/>
        <v>6140680.8299500002</v>
      </c>
      <c r="G61" s="7">
        <f t="shared" si="19"/>
        <v>73688169.959399998</v>
      </c>
    </row>
    <row r="62" spans="1:7" x14ac:dyDescent="0.3">
      <c r="A62" s="7" t="s">
        <v>36</v>
      </c>
      <c r="B62" s="7">
        <v>0</v>
      </c>
      <c r="C62" s="7">
        <v>0</v>
      </c>
      <c r="D62" s="7">
        <v>0</v>
      </c>
      <c r="E62" s="7">
        <f t="shared" ref="E62" si="20">SUM(A62:D62)</f>
        <v>0</v>
      </c>
      <c r="F62" s="7">
        <f t="shared" ref="F62" si="21">SUM(B62:E62)</f>
        <v>0</v>
      </c>
      <c r="G62" s="7">
        <f t="shared" ref="G62" si="22">SUM(C62:F62)</f>
        <v>0</v>
      </c>
    </row>
    <row r="64" spans="1:7" x14ac:dyDescent="0.3">
      <c r="A64" s="1" t="s">
        <v>67</v>
      </c>
      <c r="F64" s="1" t="s">
        <v>38</v>
      </c>
      <c r="G64" s="12">
        <f>G66*$A$7+G67*$A$7+G68*$A$7+G69*$A$7+G70*$A$7</f>
        <v>12783453313096.945</v>
      </c>
    </row>
    <row r="65" spans="1:7" x14ac:dyDescent="0.3">
      <c r="A65" s="1" t="s">
        <v>27</v>
      </c>
      <c r="B65" s="1" t="s">
        <v>29</v>
      </c>
      <c r="C65" s="1" t="s">
        <v>30</v>
      </c>
      <c r="D65" s="1" t="s">
        <v>31</v>
      </c>
      <c r="E65" s="1" t="s">
        <v>78</v>
      </c>
      <c r="F65" s="1" t="s">
        <v>37</v>
      </c>
      <c r="G65" s="1" t="s">
        <v>39</v>
      </c>
    </row>
    <row r="66" spans="1:7" x14ac:dyDescent="0.3">
      <c r="A66" s="7" t="s">
        <v>32</v>
      </c>
      <c r="B66" s="7">
        <f>F13</f>
        <v>2423339.0727198753</v>
      </c>
      <c r="C66" s="7">
        <f>$B$23/2</f>
        <v>94480</v>
      </c>
      <c r="D66" s="7">
        <f t="shared" ref="D66:D70" si="23">B66*1.1</f>
        <v>2665672.979991863</v>
      </c>
      <c r="E66" s="7">
        <f>B66*0.2</f>
        <v>484667.81454397505</v>
      </c>
      <c r="F66" s="7">
        <f>SUM(B66:E66)</f>
        <v>5668159.8672557138</v>
      </c>
      <c r="G66" s="7">
        <f>F66*12</f>
        <v>68017918.407068565</v>
      </c>
    </row>
    <row r="67" spans="1:7" x14ac:dyDescent="0.3">
      <c r="A67" s="7" t="s">
        <v>33</v>
      </c>
      <c r="B67" s="7">
        <f t="shared" ref="B67:B70" si="24">F14</f>
        <v>2524435.8490749374</v>
      </c>
      <c r="C67" s="7">
        <f>$B$24/2</f>
        <v>100440</v>
      </c>
      <c r="D67" s="7">
        <f t="shared" si="23"/>
        <v>2776879.4339824314</v>
      </c>
      <c r="E67" s="7">
        <f>B67*0.2</f>
        <v>504887.16981498752</v>
      </c>
      <c r="F67" s="7">
        <f t="shared" ref="F67" si="25">SUM(B67:E67)</f>
        <v>5906642.4528723564</v>
      </c>
      <c r="G67" s="7">
        <f>F67*12</f>
        <v>70879709.434468269</v>
      </c>
    </row>
    <row r="68" spans="1:7" x14ac:dyDescent="0.3">
      <c r="A68" s="7" t="s">
        <v>34</v>
      </c>
      <c r="B68" s="7">
        <f t="shared" si="24"/>
        <v>2620713.0288273748</v>
      </c>
      <c r="C68" s="7">
        <f>$B$25/2</f>
        <v>106400</v>
      </c>
      <c r="D68" s="7">
        <f t="shared" si="23"/>
        <v>2882784.3317101123</v>
      </c>
      <c r="E68" s="7">
        <f t="shared" ref="E68:E70" si="26">B68*0.2</f>
        <v>524142.60576547496</v>
      </c>
      <c r="F68" s="7">
        <f t="shared" ref="F68:F70" si="27">SUM(B68:E68)</f>
        <v>6134039.966302962</v>
      </c>
      <c r="G68" s="7">
        <f t="shared" ref="G68:G70" si="28">F68*12</f>
        <v>73608479.595635548</v>
      </c>
    </row>
    <row r="69" spans="1:7" x14ac:dyDescent="0.3">
      <c r="A69" s="7" t="s">
        <v>35</v>
      </c>
      <c r="B69" s="7">
        <f t="shared" si="24"/>
        <v>2712744.3734774999</v>
      </c>
      <c r="C69" s="7">
        <f>$B$26/2</f>
        <v>112360</v>
      </c>
      <c r="D69" s="7">
        <f t="shared" si="23"/>
        <v>2984018.8108252501</v>
      </c>
      <c r="E69" s="7">
        <f t="shared" si="26"/>
        <v>542548.87469550001</v>
      </c>
      <c r="F69" s="7">
        <f t="shared" si="27"/>
        <v>6351672.0589982504</v>
      </c>
      <c r="G69" s="7">
        <f t="shared" si="28"/>
        <v>76220064.707979009</v>
      </c>
    </row>
    <row r="70" spans="1:7" x14ac:dyDescent="0.3">
      <c r="A70" s="7" t="s">
        <v>36</v>
      </c>
      <c r="B70" s="7">
        <f t="shared" si="24"/>
        <v>2799497.1123247501</v>
      </c>
      <c r="C70" s="7">
        <f>$B$27/2</f>
        <v>112360</v>
      </c>
      <c r="D70" s="7">
        <f t="shared" si="23"/>
        <v>3079446.8235572255</v>
      </c>
      <c r="E70" s="7">
        <f t="shared" si="26"/>
        <v>559899.42246495001</v>
      </c>
      <c r="F70" s="7">
        <f t="shared" si="27"/>
        <v>6551203.358346926</v>
      </c>
      <c r="G70" s="7">
        <f t="shared" si="28"/>
        <v>78614440.30016312</v>
      </c>
    </row>
    <row r="72" spans="1:7" x14ac:dyDescent="0.3">
      <c r="A72" s="8" t="s">
        <v>60</v>
      </c>
    </row>
    <row r="73" spans="1:7" x14ac:dyDescent="0.3">
      <c r="A73" s="8" t="s">
        <v>59</v>
      </c>
    </row>
    <row r="74" spans="1:7" x14ac:dyDescent="0.3">
      <c r="A74" s="8" t="s">
        <v>79</v>
      </c>
    </row>
    <row r="77" spans="1:7" x14ac:dyDescent="0.3">
      <c r="A77" s="9" t="s">
        <v>52</v>
      </c>
      <c r="B77" s="9"/>
    </row>
    <row r="80" spans="1:7" x14ac:dyDescent="0.3">
      <c r="A80" s="1" t="s">
        <v>44</v>
      </c>
      <c r="B80" s="1" t="s">
        <v>45</v>
      </c>
    </row>
    <row r="81" spans="1:4" x14ac:dyDescent="0.3">
      <c r="A81" s="1" t="s">
        <v>47</v>
      </c>
      <c r="B81" s="7">
        <f>G32</f>
        <v>1899436136727.2727</v>
      </c>
    </row>
    <row r="82" spans="1:4" x14ac:dyDescent="0.3">
      <c r="A82" s="1" t="s">
        <v>48</v>
      </c>
      <c r="B82" s="7">
        <f>G40</f>
        <v>4442503361018.4004</v>
      </c>
    </row>
    <row r="83" spans="1:4" x14ac:dyDescent="0.3">
      <c r="A83" s="1" t="s">
        <v>49</v>
      </c>
      <c r="B83" s="7">
        <f>G48</f>
        <v>6989305747099.6445</v>
      </c>
    </row>
    <row r="84" spans="1:4" x14ac:dyDescent="0.3">
      <c r="A84" s="1" t="s">
        <v>50</v>
      </c>
      <c r="B84" s="7">
        <f>G56</f>
        <v>9713736364764.5098</v>
      </c>
    </row>
    <row r="85" spans="1:4" x14ac:dyDescent="0.3">
      <c r="A85" s="1" t="s">
        <v>51</v>
      </c>
      <c r="B85" s="7">
        <f>G64</f>
        <v>12783453313096.945</v>
      </c>
    </row>
    <row r="86" spans="1:4" x14ac:dyDescent="0.3">
      <c r="A86" s="1" t="s">
        <v>46</v>
      </c>
      <c r="B86" s="7">
        <f>SUM(B81:B85)</f>
        <v>35828434922706.773</v>
      </c>
    </row>
    <row r="89" spans="1:4" x14ac:dyDescent="0.3">
      <c r="A89" s="9" t="s">
        <v>56</v>
      </c>
      <c r="B89" s="9"/>
    </row>
    <row r="91" spans="1:4" x14ac:dyDescent="0.3">
      <c r="A91" s="1" t="s">
        <v>53</v>
      </c>
      <c r="B91" s="1" t="s">
        <v>54</v>
      </c>
      <c r="D91" s="1" t="s">
        <v>75</v>
      </c>
    </row>
    <row r="92" spans="1:4" x14ac:dyDescent="0.3">
      <c r="A92" s="1" t="s">
        <v>2</v>
      </c>
      <c r="B92" s="7">
        <v>21000000000000</v>
      </c>
      <c r="D92" s="10">
        <f>B92/B86</f>
        <v>0.58612663504011875</v>
      </c>
    </row>
    <row r="93" spans="1:4" x14ac:dyDescent="0.3">
      <c r="A93" s="1" t="s">
        <v>55</v>
      </c>
      <c r="B93" s="7">
        <f>B86-B92</f>
        <v>14828434922706.773</v>
      </c>
    </row>
    <row r="96" spans="1:4" x14ac:dyDescent="0.3">
      <c r="A96" s="9" t="s">
        <v>57</v>
      </c>
      <c r="B96" s="9"/>
    </row>
    <row r="98" spans="1:1" x14ac:dyDescent="0.3">
      <c r="A98" s="4" t="s">
        <v>74</v>
      </c>
    </row>
    <row r="99" spans="1:1" x14ac:dyDescent="0.3">
      <c r="A99" s="4" t="s">
        <v>76</v>
      </c>
    </row>
    <row r="102" spans="1:1" x14ac:dyDescent="0.3">
      <c r="A102" s="4" t="s">
        <v>61</v>
      </c>
    </row>
    <row r="103" spans="1:1" x14ac:dyDescent="0.3">
      <c r="A103" s="4" t="s">
        <v>63</v>
      </c>
    </row>
    <row r="104" spans="1:1" x14ac:dyDescent="0.3">
      <c r="A104" s="4" t="s">
        <v>62</v>
      </c>
    </row>
    <row r="105" spans="1:1" x14ac:dyDescent="0.3">
      <c r="A105" s="4"/>
    </row>
    <row r="106" spans="1:1" x14ac:dyDescent="0.3">
      <c r="A106" s="4"/>
    </row>
  </sheetData>
  <mergeCells count="8">
    <mergeCell ref="D20:E20"/>
    <mergeCell ref="A1:B1"/>
    <mergeCell ref="A10:B10"/>
    <mergeCell ref="A77:B77"/>
    <mergeCell ref="A89:B89"/>
    <mergeCell ref="A96:B96"/>
    <mergeCell ref="A20:B20"/>
    <mergeCell ref="A30:B3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Kyuseop Lee</dc:creator>
  <cp:lastModifiedBy>Kyuseop Lee</cp:lastModifiedBy>
  <cp:lastPrinted>2017-04-25T17:04:50Z</cp:lastPrinted>
  <dcterms:created xsi:type="dcterms:W3CDTF">2017-04-25T16:44:53Z</dcterms:created>
  <dcterms:modified xsi:type="dcterms:W3CDTF">2017-04-25T17:42:23Z</dcterms:modified>
</cp:coreProperties>
</file>